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3م\الايرادات والمصروفات للربع الثالث 2023م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H12" i="2"/>
  <c r="I12" i="2"/>
  <c r="J12" i="2"/>
  <c r="K12" i="2"/>
  <c r="L12" i="2"/>
  <c r="D12" i="2"/>
  <c r="E25" i="4" l="1"/>
  <c r="E28" i="4" s="1"/>
  <c r="K9" i="8" s="1"/>
  <c r="H26" i="2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<sst xmlns="http://schemas.openxmlformats.org/spreadsheetml/2006/main" count="554" uniqueCount="447">
  <si>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</si>
  <si>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</si>
  <si>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</si>
  <si>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</si>
  <si>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</si>
  <si>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</si>
  <si>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</si>
  <si>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</si>
  <si>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</si>
  <si>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</si>
  <si>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</si>
  <si>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</si>
  <si>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</si>
  <si>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</si>
  <si>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</si>
  <si>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</si>
  <si>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</si>
  <si>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</si>
  <si>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</si>
  <si>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</si>
  <si>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</si>
  <si>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</si>
  <si>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</si>
  <si>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</si>
  <si>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</si>
  <si>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</si>
  <si>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</si>
  <si>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</si>
  <si>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</si>
  <si>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</si>
  <si>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</si>
  <si>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</si>
  <si>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</si>
  <si>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</si>
  <si>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</si>
  <si>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</si>
  <si>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</si>
  <si>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</si>
  <si>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</si>
  <si>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</si>
  <si>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</si>
  <si>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</si>
  <si>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</si>
  <si>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</si>
  <si>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</si>
  <si>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</si>
  <si>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</si>
  <si>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</si>
  <si>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</si>
  <si>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</si>
  <si>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</si>
  <si>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</si>
  <si>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</si>
  <si>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</si>
  <si>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</si>
  <si>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</si>
  <si>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</si>
  <si>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</si>
  <si>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</si>
  <si>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</si>
  <si>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</si>
  <si>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</si>
  <si>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</si>
  <si>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</si>
  <si>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</si>
  <si>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</si>
  <si>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</si>
  <si>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</si>
  <si>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</si>
  <si>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</si>
  <si>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</si>
  <si>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</si>
  <si>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</si>
  <si>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</si>
  <si>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</si>
  <si>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</si>
  <si>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</si>
  <si>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</si>
  <si>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</si>
  <si>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</si>
  <si>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</si>
  <si>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</si>
  <si>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</si>
  <si>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</si>
  <si>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</si>
  <si>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</si>
  <si>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</si>
  <si>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</si>
  <si>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</si>
  <si>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</si>
  <si>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</si>
  <si>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</si>
  <si>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</si>
  <si>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</si>
  <si>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</si>
  <si>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</si>
  <si>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</si>
  <si>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</si>
  <si>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</si>
  <si>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</si>
  <si>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</si>
  <si>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</si>
  <si>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</si>
  <si>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</si>
  <si>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</si>
  <si>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</si>
  <si>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</si>
  <si>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</si>
  <si>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</si>
  <si>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</si>
  <si>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</si>
  <si>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</si>
  <si>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</si>
  <si>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</si>
  <si>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</si>
  <si>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</si>
  <si>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</si>
  <si>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</si>
  <si>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</si>
  <si>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</si>
  <si>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</si>
  <si>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</si>
  <si>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</si>
  <si>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</si>
  <si>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</si>
  <si>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</si>
  <si>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</si>
  <si>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</si>
  <si>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</si>
  <si>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</si>
  <si>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</si>
  <si>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</si>
  <si>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</si>
  <si>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</si>
  <si>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</si>
  <si>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</si>
  <si>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</si>
  <si>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</si>
  <si>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</si>
  <si>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</si>
  <si>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</si>
  <si>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</si>
  <si>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</si>
  <si>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</si>
  <si>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</si>
  <si>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</si>
  <si>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</si>
  <si>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</si>
  <si>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</si>
  <si>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</si>
  <si>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</si>
  <si>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</si>
  <si>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</si>
  <si>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</si>
  <si>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</si>
  <si>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</si>
  <si>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</si>
  <si>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</si>
  <si>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</si>
  <si>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</si>
  <si>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</si>
  <si>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</si>
  <si>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</si>
  <si>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</si>
  <si>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</si>
  <si>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</si>
  <si>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</si>
  <si>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</si>
  <si>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</si>
  <si>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</si>
  <si>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</si>
  <si>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</si>
  <si>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</si>
  <si>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</si>
  <si>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</si>
  <si>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</si>
  <si>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</si>
  <si>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</si>
  <si>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</si>
  <si>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</si>
  <si>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</si>
  <si>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</si>
  <si>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</si>
  <si>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</si>
  <si>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</si>
  <si>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</si>
  <si>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</si>
  <si>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</si>
  <si>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</si>
  <si>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</si>
  <si>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</si>
  <si>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</si>
  <si>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</si>
  <si>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</si>
  <si>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</si>
  <si>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</si>
  <si>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</si>
  <si>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</si>
  <si>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</si>
  <si>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</si>
  <si>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</si>
  <si>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</si>
  <si>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</si>
  <si>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</si>
  <si>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</si>
  <si>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</si>
  <si>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</si>
  <si>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</si>
  <si>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</si>
  <si>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</si>
  <si>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</si>
  <si>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</si>
  <si>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</si>
  <si>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</si>
  <si>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</si>
  <si>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</si>
  <si>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</si>
  <si>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</si>
  <si>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</si>
  <si>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</si>
  <si>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</si>
  <si>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</si>
  <si>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</si>
  <si>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</si>
  <si>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</si>
  <si>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</si>
  <si>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</si>
  <si>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</si>
  <si>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</si>
  <si>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</si>
  <si>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</si>
  <si>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</si>
  <si>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</si>
  <si>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</si>
  <si>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</si>
  <si>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</si>
  <si>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</si>
  <si>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</si>
  <si>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</si>
  <si>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</si>
  <si>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</si>
  <si>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</si>
  <si>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</si>
  <si>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</si>
  <si>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</si>
  <si>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</si>
  <si>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</si>
  <si>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</si>
  <si>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</si>
  <si>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</si>
  <si>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</si>
  <si>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</si>
  <si>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</si>
  <si>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</si>
  <si>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</si>
  <si>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</si>
  <si>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</si>
  <si>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</si>
  <si>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</si>
  <si>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</si>
  <si>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</si>
  <si>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</si>
  <si>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</si>
  <si>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</si>
  <si>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</si>
  <si>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</si>
  <si>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</si>
  <si>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</si>
  <si>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</si>
  <si>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</si>
  <si>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</si>
  <si>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</si>
  <si>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</si>
  <si>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</si>
  <si>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</si>
  <si>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</si>
  <si>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</si>
  <si>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</si>
  <si>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</si>
  <si>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</si>
  <si>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</si>
  <si>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</si>
  <si>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</si>
  <si>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</si>
  <si>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</si>
  <si>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</si>
  <si>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</si>
  <si>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</si>
  <si>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</si>
  <si>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</si>
  <si>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</si>
  <si>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</si>
  <si>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</si>
  <si>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</si>
  <si>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</si>
  <si>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</si>
  <si>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</si>
  <si>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</si>
  <si>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</si>
  <si>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</si>
  <si>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</si>
  <si>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</si>
  <si>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</si>
  <si>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</si>
  <si>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</si>
  <si>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</si>
  <si>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</si>
  <si>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</si>
  <si>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</si>
  <si>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</si>
  <si>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</si>
  <si>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</si>
  <si>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</si>
  <si>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</si>
  <si>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</si>
  <si>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</si>
  <si>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</si>
  <si>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</si>
  <si>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</si>
  <si>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</si>
  <si>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</si>
  <si>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</si>
  <si>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</si>
  <si>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</si>
  <si>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</si>
  <si>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</si>
  <si>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</si>
  <si>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</si>
  <si>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</si>
  <si>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</si>
  <si>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</si>
  <si>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</si>
  <si>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</si>
  <si>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</si>
  <si>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</si>
  <si>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</si>
  <si>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</si>
  <si>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</si>
  <si>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</si>
  <si>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</si>
  <si>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</si>
  <si>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</si>
  <si>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</si>
  <si>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</si>
  <si>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</si>
  <si>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</si>
  <si>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</si>
  <si>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</si>
  <si>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</si>
  <si>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</si>
  <si>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</si>
  <si>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</si>
  <si>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</si>
  <si>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</si>
  <si>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</si>
  <si>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</si>
  <si>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</si>
  <si>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</si>
  <si>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</si>
  <si>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</si>
  <si>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</si>
  <si>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</si>
  <si>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</si>
  <si>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</si>
  <si>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</si>
  <si>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</si>
  <si>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</si>
  <si>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</si>
  <si>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</si>
  <si>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</si>
  <si>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</si>
  <si>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</si>
  <si>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</si>
  <si>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</si>
  <si>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</si>
  <si>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</si>
  <si>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</si>
  <si>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</si>
  <si>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</si>
  <si>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</si>
  <si>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</si>
  <si>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</si>
  <si>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</si>
  <si>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</si>
  <si>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</si>
  <si>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</si>
  <si>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</si>
  <si>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</si>
  <si>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</si>
  <si>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</si>
  <si>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</si>
  <si>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</si>
  <si>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</si>
  <si>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</si>
  <si>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</si>
  <si>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</si>
  <si>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</si>
  <si>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</si>
  <si>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</si>
  <si>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</si>
  <si>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</si>
  <si>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</si>
  <si>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</si>
  <si>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</si>
  <si>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</si>
  <si>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</si>
  <si>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</si>
  <si>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</si>
  <si>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</si>
  <si>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</si>
  <si>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</si>
  <si>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</si>
  <si>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</si>
  <si>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</si>
  <si>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</si>
  <si>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</si>
  <si>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</si>
  <si>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</si>
  <si>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</si>
  <si>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</si>
  <si>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</si>
  <si>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</si>
  <si>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</si>
  <si>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</si>
  <si>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</si>
  <si>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</si>
  <si>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</si>
  <si>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</si>
  <si>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</si>
  <si>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</si>
  <si>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</si>
  <si>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</si>
  <si>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</si>
  <si>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</si>
  <si>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</si>
  <si>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</si>
  <si>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</si>
  <si>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</si>
  <si>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</si>
  <si>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</si>
  <si>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</si>
  <si>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</si>
  <si>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</si>
  <si>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2023      الى 30 / 9 / 2023    </t>
  </si>
  <si>
    <t xml:space="preserve">تقرير بالأصول الثابتة بتاريخ 30 /  9 /   2023م </t>
  </si>
  <si>
    <t>تقرير بالإلتزامات وصافي اًلأصول بتاريخ 30 /  9 /    2023م</t>
  </si>
  <si>
    <t xml:space="preserve">تقرير إيرادات ومصروفات البرامج والأنشطة المقيدة للفترة من 1 /  7 / 2023م      الى  30 / 9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</si>
</sst>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1279612.4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1279612.3999999999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1" t="s">
        <v>36</v>
      </c>
      <c r="C5" s="254" t="s">
        <v>93</v>
      </c>
      <c r="D5" s="254"/>
      <c r="E5" s="254"/>
      <c r="F5" s="254"/>
      <c r="G5" s="254" t="s">
        <v>94</v>
      </c>
      <c r="H5" s="255"/>
    </row>
    <row r="6" spans="2:12" ht="31.5" customHeight="1" x14ac:dyDescent="0.2">
      <c r="B6" s="252"/>
      <c r="C6" s="256" t="s">
        <v>95</v>
      </c>
      <c r="D6" s="257"/>
      <c r="E6" s="256" t="s">
        <v>185</v>
      </c>
      <c r="F6" s="257"/>
      <c r="G6" s="258" t="s">
        <v>94</v>
      </c>
      <c r="H6" s="260" t="s">
        <v>98</v>
      </c>
    </row>
    <row r="7" spans="2:12" ht="16.5" thickBot="1" x14ac:dyDescent="0.25">
      <c r="B7" s="253"/>
      <c r="C7" s="145" t="s">
        <v>93</v>
      </c>
      <c r="D7" s="145" t="s">
        <v>186</v>
      </c>
      <c r="E7" s="145" t="s">
        <v>96</v>
      </c>
      <c r="F7" s="145" t="s">
        <v>97</v>
      </c>
      <c r="G7" s="259"/>
      <c r="H7" s="261"/>
      <c r="I7" s="80"/>
      <c r="J7" s="81"/>
      <c r="K7" s="81"/>
    </row>
    <row r="8" spans="2:12" ht="21" thickTop="1" x14ac:dyDescent="0.2">
      <c r="B8" s="248" t="s">
        <v>112</v>
      </c>
      <c r="C8" s="249"/>
      <c r="D8" s="249"/>
      <c r="E8" s="249"/>
      <c r="F8" s="249"/>
      <c r="G8" s="249"/>
      <c r="H8" s="250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8" t="s">
        <v>113</v>
      </c>
      <c r="C21" s="249"/>
      <c r="D21" s="249"/>
      <c r="E21" s="249"/>
      <c r="F21" s="249"/>
      <c r="G21" s="249"/>
      <c r="H21" s="250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2" t="s">
        <v>179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</row>
    <row r="4" spans="2:14" ht="15" thickBot="1" x14ac:dyDescent="0.25"/>
    <row r="5" spans="2:14" ht="30.75" customHeight="1" thickTop="1" x14ac:dyDescent="0.2">
      <c r="B5" s="265" t="s">
        <v>90</v>
      </c>
      <c r="C5" s="270" t="s">
        <v>86</v>
      </c>
      <c r="D5" s="270" t="s">
        <v>87</v>
      </c>
      <c r="E5" s="270" t="s">
        <v>88</v>
      </c>
      <c r="F5" s="270" t="s">
        <v>91</v>
      </c>
      <c r="G5" s="267" t="s">
        <v>436</v>
      </c>
      <c r="H5" s="268"/>
      <c r="I5" s="268"/>
      <c r="J5" s="268"/>
      <c r="K5" s="269"/>
      <c r="L5" s="272" t="s">
        <v>89</v>
      </c>
      <c r="M5" s="263" t="s">
        <v>441</v>
      </c>
      <c r="N5" s="263" t="s">
        <v>184</v>
      </c>
    </row>
    <row r="6" spans="2:14" ht="15" customHeight="1" thickBot="1" x14ac:dyDescent="0.3">
      <c r="B6" s="266"/>
      <c r="C6" s="271"/>
      <c r="D6" s="271"/>
      <c r="E6" s="271"/>
      <c r="F6" s="271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3"/>
      <c r="M6" s="264"/>
      <c r="N6" s="264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6" workbookViewId="0">
      <selection activeCell="H11" sqref="H11"/>
    </sheetView>
  </sheetViews>
  <sheetFormatPr defaultRowHeight="14.25" x14ac:dyDescent="0.2"/>
  <cols>
    <col min="2" max="2" width="8.125" bestFit="1" customWidth="1"/>
    <col min="3" max="3" width="32.125" customWidth="1"/>
    <col min="4" max="4" width="8.875" bestFit="1" customWidth="1"/>
    <col min="13" max="13" width="1.375" customWidth="1"/>
  </cols>
  <sheetData>
    <row r="2" spans="2:16" ht="21" thickBot="1" x14ac:dyDescent="0.35">
      <c r="C2" s="274" t="s">
        <v>178</v>
      </c>
      <c r="D2" s="274"/>
      <c r="E2" s="274"/>
      <c r="F2" s="274"/>
      <c r="G2" s="274"/>
      <c r="H2" s="274"/>
      <c r="I2" s="274"/>
      <c r="J2" s="274"/>
      <c r="K2" s="274"/>
      <c r="L2" s="274"/>
    </row>
    <row r="3" spans="2:16" ht="23.25" thickBot="1" x14ac:dyDescent="0.25">
      <c r="B3" s="275" t="s">
        <v>188</v>
      </c>
      <c r="C3" s="280" t="s">
        <v>114</v>
      </c>
      <c r="D3" s="277" t="s">
        <v>37</v>
      </c>
      <c r="E3" s="278"/>
      <c r="F3" s="279"/>
      <c r="G3" s="277" t="s">
        <v>38</v>
      </c>
      <c r="H3" s="278"/>
      <c r="I3" s="279"/>
      <c r="J3" s="277" t="s">
        <v>39</v>
      </c>
      <c r="K3" s="278"/>
      <c r="L3" s="279"/>
      <c r="N3" s="277" t="s">
        <v>85</v>
      </c>
      <c r="O3" s="278"/>
      <c r="P3" s="279"/>
    </row>
    <row r="4" spans="2:16" ht="22.5" thickBot="1" x14ac:dyDescent="0.25">
      <c r="B4" s="276"/>
      <c r="C4" s="281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47"/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24000</v>
      </c>
      <c r="H10" s="219"/>
      <c r="I10" s="217"/>
      <c r="J10" s="219"/>
      <c r="K10" s="219"/>
      <c r="L10" s="219"/>
      <c r="N10" s="141">
        <f t="shared" si="0"/>
        <v>24000</v>
      </c>
      <c r="O10" s="141">
        <f t="shared" si="1"/>
        <v>0</v>
      </c>
      <c r="P10" s="141">
        <f t="shared" si="2"/>
        <v>24000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>
        <v>6000</v>
      </c>
      <c r="H11" s="247"/>
      <c r="I11" s="217"/>
      <c r="J11" s="219"/>
      <c r="K11" s="219"/>
      <c r="L11" s="219"/>
      <c r="N11" s="141">
        <f t="shared" si="0"/>
        <v>6000</v>
      </c>
      <c r="O11" s="141">
        <f t="shared" si="1"/>
        <v>0</v>
      </c>
      <c r="P11" s="141">
        <f t="shared" si="2"/>
        <v>6000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30000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30000</v>
      </c>
      <c r="O12" s="6">
        <f t="shared" si="1"/>
        <v>0</v>
      </c>
      <c r="P12" s="6">
        <f t="shared" si="2"/>
        <v>30000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47">
        <v>23000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23000</v>
      </c>
      <c r="O14" s="141">
        <f t="shared" si="1"/>
        <v>0</v>
      </c>
      <c r="P14" s="141">
        <f t="shared" si="2"/>
        <v>23000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23000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23000</v>
      </c>
      <c r="O19" s="6">
        <f t="shared" si="1"/>
        <v>0</v>
      </c>
      <c r="P19" s="6">
        <f t="shared" si="2"/>
        <v>23000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23000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30000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53000</v>
      </c>
      <c r="O26" s="9">
        <f t="shared" si="1"/>
        <v>0</v>
      </c>
      <c r="P26" s="9">
        <f t="shared" si="2"/>
        <v>53000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T236" activePane="bottomRight" state="frozen"/>
      <selection pane="topRight" activeCell="M1" sqref="M1"/>
      <selection pane="bottomLeft" activeCell="A5" sqref="A5"/>
      <selection pane="bottomRight" activeCell="E139" sqref="E139"/>
    </sheetView>
  </sheetViews>
  <sheetFormatPr defaultRowHeight="14.25" x14ac:dyDescent="0.2"/>
  <cols>
    <col min="2" max="2" width="10.875" bestFit="1" customWidth="1"/>
    <col min="3" max="3" width="53.625" bestFit="1" customWidth="1"/>
    <col min="4" max="5" width="10" bestFit="1" customWidth="1"/>
    <col min="6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2" t="s">
        <v>443</v>
      </c>
      <c r="C2" s="282"/>
      <c r="D2" s="282"/>
      <c r="E2" s="282"/>
      <c r="F2" s="282"/>
      <c r="G2" s="282"/>
      <c r="H2" s="282"/>
      <c r="I2" s="282"/>
      <c r="J2" s="282"/>
      <c r="K2" s="282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34884.19</v>
      </c>
      <c r="E5" s="223">
        <f>E6</f>
        <v>19393.28</v>
      </c>
      <c r="F5" s="224">
        <f>F210</f>
        <v>15490.91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19393.28</v>
      </c>
      <c r="E6" s="226">
        <f>E7+E38+E134+E190</f>
        <v>19393.28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3422.65</v>
      </c>
      <c r="E7" s="226">
        <f>E8+E17</f>
        <v>3422.65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3422.65</v>
      </c>
      <c r="E8" s="226">
        <f>SUM(E9:E16)</f>
        <v>3422.65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3422.65</v>
      </c>
      <c r="E16" s="247">
        <v>3422.65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15970.63</v>
      </c>
      <c r="E134" s="226">
        <f>SUM(E135,E137,E144,E150,E155,E157,E159,E161,E163,E165,E167,E169,E171,E183)</f>
        <v>15970.63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47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370.88</v>
      </c>
      <c r="E155" s="226">
        <f>E156</f>
        <v>370.88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370.88</v>
      </c>
      <c r="E156">
        <v>370.88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546.25</v>
      </c>
      <c r="E171" s="226">
        <f>SUM(E172:E182)</f>
        <v>546.25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546.25</v>
      </c>
      <c r="E172">
        <v>546.25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15490.91</v>
      </c>
      <c r="E210" s="228"/>
      <c r="F210" s="227">
        <f>SUM(F211,F249)</f>
        <v>15490.91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15490.91</v>
      </c>
      <c r="E211" s="232"/>
      <c r="F211" s="227">
        <f>SUM(F212,F214,F223,F232,F238)</f>
        <v>15490.91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6000</v>
      </c>
      <c r="E214" s="232"/>
      <c r="F214" s="227">
        <f>SUM(F215:F222)</f>
        <v>6000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6000</v>
      </c>
      <c r="E222" s="232"/>
      <c r="F222" s="247">
        <v>6000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9490.91</v>
      </c>
      <c r="E238" s="232"/>
      <c r="F238" s="227">
        <f>SUM(F239:F248)</f>
        <v>9490.91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490.91</v>
      </c>
      <c r="E240" s="232"/>
      <c r="F240">
        <v>490.91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6000</v>
      </c>
      <c r="E243" s="232"/>
      <c r="F243" s="247">
        <v>6000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3000</v>
      </c>
      <c r="E244" s="232"/>
      <c r="F244" s="247">
        <v>3000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34884.19</v>
      </c>
      <c r="E293" s="243">
        <f>E5</f>
        <v>19393.28</v>
      </c>
      <c r="F293" s="243">
        <f>F210</f>
        <v>15490.91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28" workbookViewId="0">
      <selection activeCell="E14" sqref="E14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5" t="s">
        <v>444</v>
      </c>
      <c r="C2" s="285"/>
      <c r="D2" s="285"/>
      <c r="E2" s="285"/>
      <c r="F2" s="285"/>
    </row>
    <row r="3" spans="2:6" ht="15" thickBot="1" x14ac:dyDescent="0.25"/>
    <row r="4" spans="2:6" ht="36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47">
        <v>264552.28999999998</v>
      </c>
      <c r="E7" s="247">
        <v>230465.85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264552.28999999998</v>
      </c>
      <c r="E15" s="161">
        <f>SUM(E7:E14)</f>
        <v>230465.85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7">
        <v>1651690</v>
      </c>
      <c r="E17" s="247">
        <v>1651690</v>
      </c>
      <c r="F17" s="160"/>
    </row>
    <row r="18" spans="2:6" ht="21" customHeight="1" x14ac:dyDescent="0.2">
      <c r="B18" s="207">
        <v>122</v>
      </c>
      <c r="C18" s="208" t="s">
        <v>54</v>
      </c>
      <c r="D18" s="247">
        <v>10925</v>
      </c>
      <c r="E18" s="247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1662615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3" t="s">
        <v>425</v>
      </c>
      <c r="C33" s="284"/>
      <c r="D33" s="166">
        <f>D15+D22+D31</f>
        <v>1927167.29</v>
      </c>
      <c r="E33" s="166">
        <f>E15+E22+E31</f>
        <v>1893080.85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22" zoomScale="96" zoomScaleNormal="96" workbookViewId="0">
      <selection activeCell="F26" sqref="F26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75" bestFit="1" customWidth="1"/>
    <col min="7" max="7" width="23.375" customWidth="1"/>
  </cols>
  <sheetData>
    <row r="2" spans="3:7" ht="20.25" x14ac:dyDescent="0.3">
      <c r="C2" s="285" t="s">
        <v>445</v>
      </c>
      <c r="D2" s="285"/>
      <c r="E2" s="285"/>
      <c r="F2" s="285"/>
      <c r="G2" s="285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47">
        <v>100000</v>
      </c>
      <c r="F9" s="247">
        <v>100000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100000</v>
      </c>
      <c r="F13" s="161">
        <f>SUM(F7:F12)</f>
        <v>100000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547554.89</v>
      </c>
      <c r="F19" s="247">
        <v>531584.26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547554.89</v>
      </c>
      <c r="F22" s="161">
        <f>SUM(F15:F21)</f>
        <v>531584.26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319809.44</v>
      </c>
      <c r="F25" s="204">
        <v>305300.34999999998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959802.96</v>
      </c>
      <c r="F26" s="204">
        <v>956196.24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1279612.3999999999</v>
      </c>
      <c r="F28" s="164">
        <f>SUM(F25:F27)</f>
        <v>1261496.5899999999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3" t="s">
        <v>433</v>
      </c>
      <c r="D30" s="284"/>
      <c r="E30" s="166">
        <f>E13+E22+E28</f>
        <v>1927167.29</v>
      </c>
      <c r="F30" s="166">
        <f>F13+F22+F28</f>
        <v>1893080.8499999999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6" t="s">
        <v>176</v>
      </c>
      <c r="C3" s="286"/>
      <c r="D3" s="286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5" t="s">
        <v>446</v>
      </c>
      <c r="C2" s="295"/>
      <c r="D2" s="295"/>
      <c r="E2" s="295"/>
      <c r="F2" s="295"/>
      <c r="G2" s="295"/>
      <c r="H2" s="295"/>
      <c r="I2" s="295"/>
      <c r="J2" s="295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9" t="s">
        <v>434</v>
      </c>
      <c r="C5" s="290"/>
      <c r="D5" s="291"/>
      <c r="F5" s="292" t="s">
        <v>435</v>
      </c>
      <c r="G5" s="293"/>
      <c r="H5" s="294"/>
      <c r="J5" s="287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8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6000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-6000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6000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-6000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9490.91</v>
      </c>
      <c r="E32" s="117"/>
      <c r="F32" s="123">
        <v>31105</v>
      </c>
      <c r="G32" s="126" t="s">
        <v>142</v>
      </c>
      <c r="H32" s="175">
        <f>'تقرير الايرادات والتبرعات '!G10</f>
        <v>24000</v>
      </c>
      <c r="J32" s="140">
        <f t="shared" si="0"/>
        <v>14509.09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490.91</v>
      </c>
      <c r="E34" s="117"/>
      <c r="F34" s="124">
        <v>31105002</v>
      </c>
      <c r="G34" s="125" t="s">
        <v>146</v>
      </c>
      <c r="H34" s="175"/>
      <c r="J34" s="140">
        <f t="shared" si="0"/>
        <v>-490.91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6000</v>
      </c>
      <c r="E37" s="117"/>
      <c r="F37" s="124">
        <v>31105005</v>
      </c>
      <c r="G37" s="125" t="s">
        <v>152</v>
      </c>
      <c r="H37" s="175"/>
      <c r="J37" s="140">
        <f t="shared" si="0"/>
        <v>-6000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3000</v>
      </c>
      <c r="E38" s="117"/>
      <c r="F38" s="124">
        <v>31105006</v>
      </c>
      <c r="G38" s="125" t="s">
        <v>154</v>
      </c>
      <c r="H38" s="175"/>
      <c r="J38" s="140">
        <f t="shared" si="0"/>
        <v>-3000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15490.91</v>
      </c>
      <c r="E48" s="119"/>
      <c r="F48" s="128"/>
      <c r="G48" s="50" t="s">
        <v>42</v>
      </c>
      <c r="H48" s="177">
        <f>H7+H8+H17+H26+H32+H43</f>
        <v>24000</v>
      </c>
      <c r="J48" s="51">
        <f>H48-D48</f>
        <v>8509.09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305300.34999999998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313809.44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2024-01-02T12:04:25Z</dcterms:modified>
</cp:coreProperties>
</file>